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0" yWindow="15" windowWidth="17430" windowHeight="11955" activeTab="0"/>
  </bookViews>
  <sheets>
    <sheet name="W(u)" sheetId="1" r:id="rId1"/>
  </sheets>
  <definedNames/>
  <calcPr fullCalcOnLoad="1"/>
</workbook>
</file>

<file path=xl/sharedStrings.xml><?xml version="1.0" encoding="utf-8"?>
<sst xmlns="http://schemas.openxmlformats.org/spreadsheetml/2006/main" count="65" uniqueCount="57">
  <si>
    <t>r</t>
  </si>
  <si>
    <t>S</t>
  </si>
  <si>
    <t>u</t>
  </si>
  <si>
    <t>time</t>
  </si>
  <si>
    <t>T</t>
  </si>
  <si>
    <t>s</t>
  </si>
  <si>
    <t>W(u)</t>
  </si>
  <si>
    <t>day</t>
  </si>
  <si>
    <t>ft</t>
  </si>
  <si>
    <t>drawdown</t>
  </si>
  <si>
    <t>corrected</t>
  </si>
  <si>
    <t>Bore Area=</t>
  </si>
  <si>
    <t>ft2</t>
  </si>
  <si>
    <t>Sat.Thickness</t>
  </si>
  <si>
    <t>Q=</t>
  </si>
  <si>
    <t>ft3/d</t>
  </si>
  <si>
    <t>ft2/d</t>
  </si>
  <si>
    <t>K</t>
  </si>
  <si>
    <t>ft/day</t>
  </si>
  <si>
    <t>Q/(4piT)</t>
  </si>
  <si>
    <t>FIELD</t>
  </si>
  <si>
    <t>DATA</t>
  </si>
  <si>
    <t>Adjust to</t>
  </si>
  <si>
    <t>obtain fit</t>
  </si>
  <si>
    <t>PeterWHuntoon 1980</t>
  </si>
  <si>
    <t>eqtn 4</t>
  </si>
  <si>
    <t>eqtn 5</t>
  </si>
  <si>
    <t>eqtn 6</t>
  </si>
  <si>
    <t>condition</t>
  </si>
  <si>
    <t>0&lt;=u&lt;1</t>
  </si>
  <si>
    <t>1&lt;=u&lt;inf</t>
  </si>
  <si>
    <t>error</t>
  </si>
  <si>
    <t>&lt;+/-2e-7</t>
  </si>
  <si>
    <t>&lt;2e-8/(ue^u)</t>
  </si>
  <si>
    <t>&lt;5e-5/(ue^u)</t>
  </si>
  <si>
    <t>error for u=1e-5</t>
  </si>
  <si>
    <t>………….</t>
  </si>
  <si>
    <t>error for u=1</t>
  </si>
  <si>
    <t>error for u=100</t>
  </si>
  <si>
    <t>ao</t>
  </si>
  <si>
    <t>a1</t>
  </si>
  <si>
    <t>a2</t>
  </si>
  <si>
    <t>a3</t>
  </si>
  <si>
    <t>a4</t>
  </si>
  <si>
    <t>a5</t>
  </si>
  <si>
    <t>b0</t>
  </si>
  <si>
    <t>b1</t>
  </si>
  <si>
    <t>b2</t>
  </si>
  <si>
    <t>b3</t>
  </si>
  <si>
    <t>c0</t>
  </si>
  <si>
    <t>c1</t>
  </si>
  <si>
    <t>c2</t>
  </si>
  <si>
    <t>c3</t>
  </si>
  <si>
    <t>d0</t>
  </si>
  <si>
    <t>d1</t>
  </si>
  <si>
    <t>f0</t>
  </si>
  <si>
    <t>f1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</si>
</sst>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Calculated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'W(u)'!$A$12:$A$45</c:f>
              <c:numCache>
                <c:ptCount val="34"/>
                <c:pt idx="0">
                  <c:v>0.0007013888888888889</c:v>
                </c:pt>
                <c:pt idx="1">
                  <c:v>0.0013958333333333331</c:v>
                </c:pt>
                <c:pt idx="2">
                  <c:v>0.0020902777777777777</c:v>
                </c:pt>
                <c:pt idx="3">
                  <c:v>0.0027847222222222223</c:v>
                </c:pt>
                <c:pt idx="4">
                  <c:v>0.0034791666666666664</c:v>
                </c:pt>
                <c:pt idx="5">
                  <c:v>0.004868055555555555</c:v>
                </c:pt>
                <c:pt idx="6">
                  <c:v>0.0059097222222222225</c:v>
                </c:pt>
                <c:pt idx="7">
                  <c:v>0.006951388888888889</c:v>
                </c:pt>
                <c:pt idx="8">
                  <c:v>0.0076458333333333335</c:v>
                </c:pt>
                <c:pt idx="9">
                  <c:v>0.008340277777777778</c:v>
                </c:pt>
                <c:pt idx="10">
                  <c:v>0.009034722222222222</c:v>
                </c:pt>
                <c:pt idx="11">
                  <c:v>0.009729166666666667</c:v>
                </c:pt>
                <c:pt idx="12">
                  <c:v>0.010423611111111111</c:v>
                </c:pt>
                <c:pt idx="13">
                  <c:v>0.013895833333333335</c:v>
                </c:pt>
                <c:pt idx="14">
                  <c:v>0.017368055555555557</c:v>
                </c:pt>
                <c:pt idx="15">
                  <c:v>0.02084027777777778</c:v>
                </c:pt>
                <c:pt idx="16">
                  <c:v>0.024312499999999997</c:v>
                </c:pt>
                <c:pt idx="17">
                  <c:v>0.02778472222222222</c:v>
                </c:pt>
                <c:pt idx="18">
                  <c:v>0.03125694444444444</c:v>
                </c:pt>
                <c:pt idx="19">
                  <c:v>0.03820138888888889</c:v>
                </c:pt>
                <c:pt idx="20">
                  <c:v>0.04167361111111111</c:v>
                </c:pt>
                <c:pt idx="21">
                  <c:v>0.045145833333333336</c:v>
                </c:pt>
                <c:pt idx="22">
                  <c:v>0.052437500000000005</c:v>
                </c:pt>
                <c:pt idx="23">
                  <c:v>0.06354861111111111</c:v>
                </c:pt>
                <c:pt idx="24">
                  <c:v>0.08299305555555556</c:v>
                </c:pt>
                <c:pt idx="25">
                  <c:v>0.10590972222222221</c:v>
                </c:pt>
                <c:pt idx="26">
                  <c:v>0.10729861111111111</c:v>
                </c:pt>
                <c:pt idx="27">
                  <c:v>0.11215972222222222</c:v>
                </c:pt>
                <c:pt idx="28">
                  <c:v>0.1135486111111111</c:v>
                </c:pt>
                <c:pt idx="29">
                  <c:v>0.11563194444444444</c:v>
                </c:pt>
                <c:pt idx="30">
                  <c:v>0.12118749999999999</c:v>
                </c:pt>
                <c:pt idx="31">
                  <c:v>0.14271527777777776</c:v>
                </c:pt>
                <c:pt idx="32">
                  <c:v>0.14827083333333332</c:v>
                </c:pt>
                <c:pt idx="33">
                  <c:v>0.14896527777777777</c:v>
                </c:pt>
              </c:numCache>
            </c:numRef>
          </c:xVal>
          <c:yVal>
            <c:numRef>
              <c:f>'W(u)'!$F$12:$F$45</c:f>
              <c:numCache>
                <c:ptCount val="34"/>
                <c:pt idx="0">
                  <c:v>17.393166657199888</c:v>
                </c:pt>
                <c:pt idx="1">
                  <c:v>26.372262425285</c:v>
                </c:pt>
                <c:pt idx="2">
                  <c:v>32.014489490623376</c:v>
                </c:pt>
                <c:pt idx="3">
                  <c:v>36.13253536055107</c:v>
                </c:pt>
                <c:pt idx="4">
                  <c:v>39.37607803741885</c:v>
                </c:pt>
                <c:pt idx="5">
                  <c:v>44.329438456372316</c:v>
                </c:pt>
                <c:pt idx="6">
                  <c:v>47.21458320721153</c:v>
                </c:pt>
                <c:pt idx="7">
                  <c:v>49.641668668169814</c:v>
                </c:pt>
                <c:pt idx="8">
                  <c:v>51.069460473513544</c:v>
                </c:pt>
                <c:pt idx="9">
                  <c:v>52.37547746202806</c:v>
                </c:pt>
                <c:pt idx="10">
                  <c:v>53.57886589088602</c:v>
                </c:pt>
                <c:pt idx="11">
                  <c:v>54.69458444684812</c:v>
                </c:pt>
                <c:pt idx="12">
                  <c:v>55.734542727820795</c:v>
                </c:pt>
                <c:pt idx="13">
                  <c:v>60.08219480319762</c:v>
                </c:pt>
                <c:pt idx="14">
                  <c:v>63.464897350070636</c:v>
                </c:pt>
                <c:pt idx="15">
                  <c:v>66.23412474218752</c:v>
                </c:pt>
                <c:pt idx="16">
                  <c:v>68.57859505680392</c:v>
                </c:pt>
                <c:pt idx="17">
                  <c:v>70.61144574598545</c:v>
                </c:pt>
                <c:pt idx="18">
                  <c:v>72.40587939566772</c:v>
                </c:pt>
                <c:pt idx="19">
                  <c:v>75.46559112888987</c:v>
                </c:pt>
                <c:pt idx="20">
                  <c:v>76.79313904869517</c:v>
                </c:pt>
                <c:pt idx="21">
                  <c:v>78.01476536539595</c:v>
                </c:pt>
                <c:pt idx="22">
                  <c:v>80.30113511058298</c:v>
                </c:pt>
                <c:pt idx="23">
                  <c:v>83.23735813044112</c:v>
                </c:pt>
                <c:pt idx="24">
                  <c:v>87.3181713306588</c:v>
                </c:pt>
                <c:pt idx="25">
                  <c:v>91.04734662219022</c:v>
                </c:pt>
                <c:pt idx="26">
                  <c:v>91.24664966896154</c:v>
                </c:pt>
                <c:pt idx="27">
                  <c:v>91.92447364188749</c:v>
                </c:pt>
                <c:pt idx="28">
                  <c:v>92.1127540421598</c:v>
                </c:pt>
                <c:pt idx="29">
                  <c:v>92.39090577624768</c:v>
                </c:pt>
                <c:pt idx="30">
                  <c:v>93.10886133379529</c:v>
                </c:pt>
                <c:pt idx="31">
                  <c:v>95.61085279330926</c:v>
                </c:pt>
                <c:pt idx="32">
                  <c:v>96.19526936675634</c:v>
                </c:pt>
                <c:pt idx="33">
                  <c:v>96.26677844148467</c:v>
                </c:pt>
              </c:numCache>
            </c:numRef>
          </c:yVal>
          <c:smooth val="0"/>
        </c:ser>
        <c:ser>
          <c:idx val="1"/>
          <c:order val="1"/>
          <c:tx>
            <c:v>Field 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'W(u)'!$A$12:$A$45</c:f>
              <c:numCache>
                <c:ptCount val="34"/>
                <c:pt idx="0">
                  <c:v>0.0007013888888888889</c:v>
                </c:pt>
                <c:pt idx="1">
                  <c:v>0.0013958333333333331</c:v>
                </c:pt>
                <c:pt idx="2">
                  <c:v>0.0020902777777777777</c:v>
                </c:pt>
                <c:pt idx="3">
                  <c:v>0.0027847222222222223</c:v>
                </c:pt>
                <c:pt idx="4">
                  <c:v>0.0034791666666666664</c:v>
                </c:pt>
                <c:pt idx="5">
                  <c:v>0.004868055555555555</c:v>
                </c:pt>
                <c:pt idx="6">
                  <c:v>0.0059097222222222225</c:v>
                </c:pt>
                <c:pt idx="7">
                  <c:v>0.006951388888888889</c:v>
                </c:pt>
                <c:pt idx="8">
                  <c:v>0.0076458333333333335</c:v>
                </c:pt>
                <c:pt idx="9">
                  <c:v>0.008340277777777778</c:v>
                </c:pt>
                <c:pt idx="10">
                  <c:v>0.009034722222222222</c:v>
                </c:pt>
                <c:pt idx="11">
                  <c:v>0.009729166666666667</c:v>
                </c:pt>
                <c:pt idx="12">
                  <c:v>0.010423611111111111</c:v>
                </c:pt>
                <c:pt idx="13">
                  <c:v>0.013895833333333335</c:v>
                </c:pt>
                <c:pt idx="14">
                  <c:v>0.017368055555555557</c:v>
                </c:pt>
                <c:pt idx="15">
                  <c:v>0.02084027777777778</c:v>
                </c:pt>
                <c:pt idx="16">
                  <c:v>0.024312499999999997</c:v>
                </c:pt>
                <c:pt idx="17">
                  <c:v>0.02778472222222222</c:v>
                </c:pt>
                <c:pt idx="18">
                  <c:v>0.03125694444444444</c:v>
                </c:pt>
                <c:pt idx="19">
                  <c:v>0.03820138888888889</c:v>
                </c:pt>
                <c:pt idx="20">
                  <c:v>0.04167361111111111</c:v>
                </c:pt>
                <c:pt idx="21">
                  <c:v>0.045145833333333336</c:v>
                </c:pt>
                <c:pt idx="22">
                  <c:v>0.052437500000000005</c:v>
                </c:pt>
                <c:pt idx="23">
                  <c:v>0.06354861111111111</c:v>
                </c:pt>
                <c:pt idx="24">
                  <c:v>0.08299305555555556</c:v>
                </c:pt>
                <c:pt idx="25">
                  <c:v>0.10590972222222221</c:v>
                </c:pt>
                <c:pt idx="26">
                  <c:v>0.10729861111111111</c:v>
                </c:pt>
                <c:pt idx="27">
                  <c:v>0.11215972222222222</c:v>
                </c:pt>
                <c:pt idx="28">
                  <c:v>0.1135486111111111</c:v>
                </c:pt>
                <c:pt idx="29">
                  <c:v>0.11563194444444444</c:v>
                </c:pt>
                <c:pt idx="30">
                  <c:v>0.12118749999999999</c:v>
                </c:pt>
                <c:pt idx="31">
                  <c:v>0.14271527777777776</c:v>
                </c:pt>
                <c:pt idx="32">
                  <c:v>0.14827083333333332</c:v>
                </c:pt>
                <c:pt idx="33">
                  <c:v>0.14896527777777777</c:v>
                </c:pt>
              </c:numCache>
            </c:numRef>
          </c:xVal>
          <c:yVal>
            <c:numRef>
              <c:f>'W(u)'!$C$12:$C$45</c:f>
              <c:numCache>
                <c:ptCount val="34"/>
                <c:pt idx="0">
                  <c:v>4.4488819110576925</c:v>
                </c:pt>
                <c:pt idx="1">
                  <c:v>7.053797776442307</c:v>
                </c:pt>
                <c:pt idx="2">
                  <c:v>8.955119891826923</c:v>
                </c:pt>
                <c:pt idx="3">
                  <c:v>10.645756911057692</c:v>
                </c:pt>
                <c:pt idx="4">
                  <c:v>11.762030949519232</c:v>
                </c:pt>
                <c:pt idx="5">
                  <c:v>13.053413161057692</c:v>
                </c:pt>
                <c:pt idx="6">
                  <c:v>13.603256911057693</c:v>
                </c:pt>
                <c:pt idx="7">
                  <c:v>13.968617487980769</c:v>
                </c:pt>
                <c:pt idx="8">
                  <c:v>14.242006911057693</c:v>
                </c:pt>
                <c:pt idx="9">
                  <c:v>14.514855468750001</c:v>
                </c:pt>
                <c:pt idx="10">
                  <c:v>14.696454026442307</c:v>
                </c:pt>
                <c:pt idx="11">
                  <c:v>14.87781219951923</c:v>
                </c:pt>
                <c:pt idx="12">
                  <c:v>14.968401141826924</c:v>
                </c:pt>
                <c:pt idx="13">
                  <c:v>15.555764423076923</c:v>
                </c:pt>
                <c:pt idx="14">
                  <c:v>15.690949218750001</c:v>
                </c:pt>
                <c:pt idx="15">
                  <c:v>15.780997295673076</c:v>
                </c:pt>
                <c:pt idx="16">
                  <c:v>15.870985276442308</c:v>
                </c:pt>
                <c:pt idx="17">
                  <c:v>15.915956730769231</c:v>
                </c:pt>
                <c:pt idx="18">
                  <c:v>15.960913161057691</c:v>
                </c:pt>
                <c:pt idx="19">
                  <c:v>16.005854567307694</c:v>
                </c:pt>
                <c:pt idx="20">
                  <c:v>16.050780949519233</c:v>
                </c:pt>
                <c:pt idx="21">
                  <c:v>16.095692307692307</c:v>
                </c:pt>
                <c:pt idx="22">
                  <c:v>16.140588641826923</c:v>
                </c:pt>
                <c:pt idx="23">
                  <c:v>15.780997295673076</c:v>
                </c:pt>
                <c:pt idx="24">
                  <c:v>15.284989182692307</c:v>
                </c:pt>
                <c:pt idx="25">
                  <c:v>14.605684795673078</c:v>
                </c:pt>
                <c:pt idx="26">
                  <c:v>13.694687199519231</c:v>
                </c:pt>
                <c:pt idx="27">
                  <c:v>14.333016526442307</c:v>
                </c:pt>
                <c:pt idx="28">
                  <c:v>14.787163161057691</c:v>
                </c:pt>
                <c:pt idx="29">
                  <c:v>14.968401141826924</c:v>
                </c:pt>
                <c:pt idx="30">
                  <c:v>15.239807391826925</c:v>
                </c:pt>
                <c:pt idx="31">
                  <c:v>15.33015594951923</c:v>
                </c:pt>
                <c:pt idx="32">
                  <c:v>15.33015594951923</c:v>
                </c:pt>
                <c:pt idx="33">
                  <c:v>15.33015594951923</c:v>
                </c:pt>
              </c:numCache>
            </c:numRef>
          </c:yVal>
          <c:smooth val="0"/>
        </c:ser>
        <c:axId val="19576536"/>
        <c:axId val="41971097"/>
      </c:scatterChart>
      <c:valAx>
        <c:axId val="19576536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 (days) and 1/u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971097"/>
        <c:crossesAt val="1"/>
        <c:crossBetween val="midCat"/>
        <c:dispUnits/>
      </c:valAx>
      <c:valAx>
        <c:axId val="41971097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 (ft) and W(u)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576536"/>
        <c:crossesAt val="0.000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238125</xdr:colOff>
      <xdr:row>9</xdr:row>
      <xdr:rowOff>28575</xdr:rowOff>
    </xdr:from>
    <xdr:to>
      <xdr:col>14</xdr:col>
      <xdr:colOff>495300</xdr:colOff>
      <xdr:row>27</xdr:row>
      <xdr:rowOff>66675</xdr:rowOff>
    </xdr:to>
    <xdr:graphicFrame>
      <xdr:nvGraphicFramePr>
        <xdr:cNvPr id="1" name="Chart 1"/>
        <xdr:cNvGraphicFramePr/>
      </xdr:nvGraphicFramePr>
      <xdr:xfrm>
        <a:off x="3895725" y="1485900"/>
        <a:ext cx="5324475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5"/>
  <sheetViews>
    <sheetView tabSelected="1" workbookViewId="0" topLeftCell="A1">
      <selection activeCell="E12" sqref="E12"/>
    </sheetView>
  </sheetViews>
  <sheetFormatPr defaultColWidth="9.140625" defaultRowHeight="12.75"/>
  <cols>
    <col min="7" max="7" width="12.00390625" style="0" bestFit="1" customWidth="1"/>
  </cols>
  <sheetData>
    <row r="1" spans="4:8" ht="12.75">
      <c r="D1" s="2" t="s">
        <v>11</v>
      </c>
      <c r="E1" s="1">
        <f>+(E3*E3)*3.14</f>
        <v>0.19625</v>
      </c>
      <c r="F1" s="1" t="s">
        <v>12</v>
      </c>
      <c r="G1" s="1" t="s">
        <v>13</v>
      </c>
      <c r="H1" s="1">
        <v>250</v>
      </c>
    </row>
    <row r="2" spans="4:19" ht="12.75">
      <c r="D2" s="2" t="s">
        <v>14</v>
      </c>
      <c r="E2" s="1">
        <f>(10/7.48)*1440</f>
        <v>1925.1336898395723</v>
      </c>
      <c r="F2" s="1" t="s">
        <v>15</v>
      </c>
      <c r="G2" s="1"/>
      <c r="H2" s="1"/>
      <c r="O2" t="s">
        <v>24</v>
      </c>
      <c r="Q2" t="s">
        <v>25</v>
      </c>
      <c r="R2" t="s">
        <v>26</v>
      </c>
      <c r="S2" t="s">
        <v>27</v>
      </c>
    </row>
    <row r="3" spans="4:19" ht="12.75">
      <c r="D3" s="2" t="s">
        <v>0</v>
      </c>
      <c r="E3" s="1">
        <v>0.25</v>
      </c>
      <c r="F3" s="1" t="s">
        <v>8</v>
      </c>
      <c r="G3" s="1" t="s">
        <v>19</v>
      </c>
      <c r="H3" s="1">
        <f>$E$2/(4*PI()*$E$4)</f>
        <v>15.319727142535381</v>
      </c>
      <c r="P3" t="s">
        <v>28</v>
      </c>
      <c r="Q3" t="s">
        <v>29</v>
      </c>
      <c r="R3" t="s">
        <v>30</v>
      </c>
      <c r="S3" t="s">
        <v>30</v>
      </c>
    </row>
    <row r="4" spans="3:7" ht="12.75">
      <c r="C4" s="4" t="s">
        <v>22</v>
      </c>
      <c r="D4" s="3" t="s">
        <v>4</v>
      </c>
      <c r="E4" s="4">
        <v>10</v>
      </c>
      <c r="F4" s="4" t="s">
        <v>16</v>
      </c>
      <c r="G4" s="1"/>
    </row>
    <row r="5" spans="3:7" ht="12.75">
      <c r="C5" s="4" t="s">
        <v>23</v>
      </c>
      <c r="D5" s="3" t="s">
        <v>1</v>
      </c>
      <c r="E5" s="4">
        <v>0.1</v>
      </c>
      <c r="F5" s="4"/>
      <c r="G5" s="1"/>
    </row>
    <row r="6" spans="1:19" ht="12.75">
      <c r="A6" s="1" t="s">
        <v>20</v>
      </c>
      <c r="B6" s="1" t="s">
        <v>21</v>
      </c>
      <c r="D6" s="2" t="s">
        <v>17</v>
      </c>
      <c r="E6" s="1">
        <f>+E4/H1</f>
        <v>0.04</v>
      </c>
      <c r="F6" s="1" t="s">
        <v>18</v>
      </c>
      <c r="P6" t="s">
        <v>31</v>
      </c>
      <c r="Q6" t="s">
        <v>32</v>
      </c>
      <c r="R6" t="s">
        <v>33</v>
      </c>
      <c r="S6" t="s">
        <v>34</v>
      </c>
    </row>
    <row r="7" spans="1:19" ht="12.75">
      <c r="A7" s="1" t="s">
        <v>7</v>
      </c>
      <c r="B7" s="1" t="s">
        <v>8</v>
      </c>
      <c r="C7" s="1"/>
      <c r="D7" s="2"/>
      <c r="E7" s="1"/>
      <c r="F7" s="1"/>
      <c r="P7" t="s">
        <v>35</v>
      </c>
      <c r="Q7" s="5">
        <v>2E-07</v>
      </c>
      <c r="R7" s="5" t="s">
        <v>36</v>
      </c>
      <c r="S7" s="5" t="s">
        <v>36</v>
      </c>
    </row>
    <row r="8" spans="1:19" ht="12.75">
      <c r="A8" s="1"/>
      <c r="B8" s="1" t="s">
        <v>9</v>
      </c>
      <c r="C8" s="1" t="s">
        <v>10</v>
      </c>
      <c r="D8" s="2"/>
      <c r="E8" s="1"/>
      <c r="F8" s="1"/>
      <c r="P8" t="s">
        <v>37</v>
      </c>
      <c r="Q8" s="5">
        <v>2E-07</v>
      </c>
      <c r="R8">
        <f>0.00000002/(1*EXP(1))</f>
        <v>7.357588823428847E-09</v>
      </c>
      <c r="S8">
        <f>0.00005/(1*EXP(1))</f>
        <v>1.839397205857212E-05</v>
      </c>
    </row>
    <row r="9" spans="1:19" ht="12.75">
      <c r="A9" s="1" t="s">
        <v>3</v>
      </c>
      <c r="B9" s="1"/>
      <c r="C9" s="1" t="s">
        <v>9</v>
      </c>
      <c r="D9" s="1" t="s">
        <v>2</v>
      </c>
      <c r="E9" s="1" t="s">
        <v>6</v>
      </c>
      <c r="F9" s="1" t="s">
        <v>5</v>
      </c>
      <c r="P9" t="s">
        <v>38</v>
      </c>
      <c r="Q9" s="5" t="s">
        <v>36</v>
      </c>
      <c r="R9">
        <f>0.00000002/(100*EXP(100))</f>
        <v>7.440151952041671E-54</v>
      </c>
      <c r="S9">
        <f>0.00005/(100*EXP(100))</f>
        <v>1.8600379880104178E-50</v>
      </c>
    </row>
    <row r="10" spans="15:19" ht="12.75">
      <c r="O10" t="s">
        <v>39</v>
      </c>
      <c r="P10">
        <v>-0.57721566</v>
      </c>
      <c r="R10" t="s">
        <v>25</v>
      </c>
      <c r="S10">
        <v>0.02051</v>
      </c>
    </row>
    <row r="11" spans="15:19" ht="12.75">
      <c r="O11" t="s">
        <v>40</v>
      </c>
      <c r="P11">
        <v>0.99999193</v>
      </c>
      <c r="R11" t="s">
        <v>26</v>
      </c>
      <c r="S11">
        <v>1</v>
      </c>
    </row>
    <row r="12" spans="1:19" ht="12.75">
      <c r="A12">
        <v>0.0007013888888888889</v>
      </c>
      <c r="B12">
        <v>4.51</v>
      </c>
      <c r="C12">
        <f>B12-B12^2/(2*(250-83.6))</f>
        <v>4.4488819110576925</v>
      </c>
      <c r="D12">
        <f>($E$3*$E$3*$E$5)/(4*$E$4*A12)</f>
        <v>0.22277227722772278</v>
      </c>
      <c r="E12">
        <f>-LN(D12)+$P$10+$P$11*D12+$P$12*POWER(D12,2)+$P$13*POWER(D12,3)+$P$14*POWER(D12,4)+$P$15*POWER(D12,5)</f>
        <v>1.1353444154307148</v>
      </c>
      <c r="F12">
        <f aca="true" t="shared" si="0" ref="F12:F45">$H$3*E12</f>
        <v>17.393166657199888</v>
      </c>
      <c r="O12" t="s">
        <v>41</v>
      </c>
      <c r="P12">
        <v>-0.24991055</v>
      </c>
      <c r="R12" t="s">
        <v>27</v>
      </c>
      <c r="S12">
        <v>1</v>
      </c>
    </row>
    <row r="13" spans="1:16" ht="12.75">
      <c r="A13">
        <v>0.0013958333333333331</v>
      </c>
      <c r="B13">
        <v>7.21</v>
      </c>
      <c r="C13">
        <f aca="true" t="shared" si="1" ref="C13:C45">B13-B13^2/(2*(250-83.6))</f>
        <v>7.053797776442307</v>
      </c>
      <c r="D13">
        <f aca="true" t="shared" si="2" ref="D13:D45">($E$3*$E$3*$E$5)/(4*$E$4*A13)</f>
        <v>0.1119402985074627</v>
      </c>
      <c r="E13">
        <f aca="true" t="shared" si="3" ref="E13:E45">-LN(D13)+$P$10+$P$11*D13+$P$12*POWER(D13,2)+$P$13*POWER(D13,3)+$P$14*POWER(D13,4)+$P$15*POWER(D13,5)</f>
        <v>1.721457711349319</v>
      </c>
      <c r="F13">
        <f t="shared" si="0"/>
        <v>26.372262425285</v>
      </c>
      <c r="O13" t="s">
        <v>42</v>
      </c>
      <c r="P13">
        <v>0.05519968</v>
      </c>
    </row>
    <row r="14" spans="1:16" ht="12.75">
      <c r="A14">
        <v>0.0020902777777777777</v>
      </c>
      <c r="B14">
        <v>9.21</v>
      </c>
      <c r="C14">
        <f t="shared" si="1"/>
        <v>8.955119891826923</v>
      </c>
      <c r="D14">
        <f t="shared" si="2"/>
        <v>0.07475083056478406</v>
      </c>
      <c r="E14">
        <f t="shared" si="3"/>
        <v>2.0897558548373105</v>
      </c>
      <c r="F14">
        <f t="shared" si="0"/>
        <v>32.014489490623376</v>
      </c>
      <c r="O14" t="s">
        <v>43</v>
      </c>
      <c r="P14">
        <v>-0.00976004</v>
      </c>
    </row>
    <row r="15" spans="1:16" ht="12.75">
      <c r="A15">
        <v>0.0027847222222222223</v>
      </c>
      <c r="B15">
        <v>11.01</v>
      </c>
      <c r="C15">
        <f t="shared" si="1"/>
        <v>10.645756911057692</v>
      </c>
      <c r="D15">
        <f t="shared" si="2"/>
        <v>0.05610972568578553</v>
      </c>
      <c r="E15">
        <f t="shared" si="3"/>
        <v>2.358562592164498</v>
      </c>
      <c r="F15">
        <f t="shared" si="0"/>
        <v>36.13253536055107</v>
      </c>
      <c r="O15" t="s">
        <v>44</v>
      </c>
      <c r="P15">
        <v>0.00107857</v>
      </c>
    </row>
    <row r="16" spans="1:16" ht="12.75">
      <c r="A16">
        <v>0.0034791666666666664</v>
      </c>
      <c r="B16">
        <v>12.21</v>
      </c>
      <c r="C16">
        <f t="shared" si="1"/>
        <v>11.762030949519232</v>
      </c>
      <c r="D16">
        <f t="shared" si="2"/>
        <v>0.04491017964071857</v>
      </c>
      <c r="E16">
        <f t="shared" si="3"/>
        <v>2.570285858949195</v>
      </c>
      <c r="F16">
        <f t="shared" si="0"/>
        <v>39.37607803741885</v>
      </c>
      <c r="O16" t="s">
        <v>45</v>
      </c>
      <c r="P16">
        <v>0.2677737343</v>
      </c>
    </row>
    <row r="17" spans="1:16" ht="12.75">
      <c r="A17">
        <v>0.004868055555555555</v>
      </c>
      <c r="B17">
        <v>13.61</v>
      </c>
      <c r="C17">
        <f t="shared" si="1"/>
        <v>13.053413161057692</v>
      </c>
      <c r="D17">
        <f t="shared" si="2"/>
        <v>0.03209700427960058</v>
      </c>
      <c r="E17">
        <f t="shared" si="3"/>
        <v>2.893618015773347</v>
      </c>
      <c r="F17">
        <f t="shared" si="0"/>
        <v>44.329438456372316</v>
      </c>
      <c r="O17" t="s">
        <v>46</v>
      </c>
      <c r="P17">
        <v>8.6347608925</v>
      </c>
    </row>
    <row r="18" spans="1:16" ht="12.75">
      <c r="A18">
        <v>0.0059097222222222225</v>
      </c>
      <c r="B18">
        <v>14.21</v>
      </c>
      <c r="C18">
        <f t="shared" si="1"/>
        <v>13.603256911057693</v>
      </c>
      <c r="D18">
        <f t="shared" si="2"/>
        <v>0.026439482961222092</v>
      </c>
      <c r="E18">
        <f t="shared" si="3"/>
        <v>3.0819467453907685</v>
      </c>
      <c r="F18">
        <f t="shared" si="0"/>
        <v>47.21458320721153</v>
      </c>
      <c r="O18" t="s">
        <v>47</v>
      </c>
      <c r="P18">
        <v>18.059016973</v>
      </c>
    </row>
    <row r="19" spans="1:16" ht="12.75">
      <c r="A19">
        <v>0.006951388888888889</v>
      </c>
      <c r="B19">
        <v>14.61</v>
      </c>
      <c r="C19">
        <f t="shared" si="1"/>
        <v>13.968617487980769</v>
      </c>
      <c r="D19">
        <f t="shared" si="2"/>
        <v>0.02247752247752248</v>
      </c>
      <c r="E19">
        <f t="shared" si="3"/>
        <v>3.240375511019332</v>
      </c>
      <c r="F19">
        <f t="shared" si="0"/>
        <v>49.641668668169814</v>
      </c>
      <c r="O19" t="s">
        <v>48</v>
      </c>
      <c r="P19">
        <v>8.5733287401</v>
      </c>
    </row>
    <row r="20" spans="1:16" ht="12.75">
      <c r="A20">
        <v>0.0076458333333333335</v>
      </c>
      <c r="B20">
        <v>14.91</v>
      </c>
      <c r="C20">
        <f t="shared" si="1"/>
        <v>14.242006911057693</v>
      </c>
      <c r="D20">
        <f t="shared" si="2"/>
        <v>0.020435967302452316</v>
      </c>
      <c r="E20">
        <f t="shared" si="3"/>
        <v>3.333575069474877</v>
      </c>
      <c r="F20">
        <f t="shared" si="0"/>
        <v>51.069460473513544</v>
      </c>
      <c r="O20" t="s">
        <v>49</v>
      </c>
      <c r="P20">
        <v>3.9584969228</v>
      </c>
    </row>
    <row r="21" spans="1:16" ht="12.75">
      <c r="A21">
        <v>0.008340277777777778</v>
      </c>
      <c r="B21">
        <v>15.21</v>
      </c>
      <c r="C21">
        <f t="shared" si="1"/>
        <v>14.514855468750001</v>
      </c>
      <c r="D21">
        <f t="shared" si="2"/>
        <v>0.018734388009991672</v>
      </c>
      <c r="E21">
        <f t="shared" si="3"/>
        <v>3.4188257385216088</v>
      </c>
      <c r="F21">
        <f t="shared" si="0"/>
        <v>52.37547746202806</v>
      </c>
      <c r="O21" t="s">
        <v>50</v>
      </c>
      <c r="P21">
        <v>21.0996530827</v>
      </c>
    </row>
    <row r="22" spans="1:16" ht="12.75">
      <c r="A22">
        <v>0.009034722222222222</v>
      </c>
      <c r="B22">
        <v>15.41</v>
      </c>
      <c r="C22">
        <f t="shared" si="1"/>
        <v>14.696454026442307</v>
      </c>
      <c r="D22">
        <f t="shared" si="2"/>
        <v>0.017294388931591086</v>
      </c>
      <c r="E22">
        <f t="shared" si="3"/>
        <v>3.497377296108868</v>
      </c>
      <c r="F22">
        <f t="shared" si="0"/>
        <v>53.57886589088602</v>
      </c>
      <c r="O22" t="s">
        <v>51</v>
      </c>
      <c r="P22">
        <v>25.6329561486</v>
      </c>
    </row>
    <row r="23" spans="1:16" ht="12.75">
      <c r="A23">
        <v>0.009729166666666667</v>
      </c>
      <c r="B23">
        <v>15.61</v>
      </c>
      <c r="C23">
        <f t="shared" si="1"/>
        <v>14.87781219951923</v>
      </c>
      <c r="D23">
        <f t="shared" si="2"/>
        <v>0.016059957173447537</v>
      </c>
      <c r="E23">
        <f t="shared" si="3"/>
        <v>3.5702061752123533</v>
      </c>
      <c r="F23">
        <f t="shared" si="0"/>
        <v>54.69458444684812</v>
      </c>
      <c r="O23" t="s">
        <v>52</v>
      </c>
      <c r="P23">
        <v>9.5733223454</v>
      </c>
    </row>
    <row r="24" spans="1:19" ht="12.75">
      <c r="A24">
        <v>0.010423611111111111</v>
      </c>
      <c r="B24">
        <v>15.71</v>
      </c>
      <c r="C24">
        <f t="shared" si="1"/>
        <v>14.968401141826924</v>
      </c>
      <c r="D24">
        <f t="shared" si="2"/>
        <v>0.014990006662225185</v>
      </c>
      <c r="E24">
        <f t="shared" si="3"/>
        <v>3.6380897785753152</v>
      </c>
      <c r="F24">
        <f t="shared" si="0"/>
        <v>55.734542727820795</v>
      </c>
      <c r="O24" t="s">
        <v>53</v>
      </c>
      <c r="P24">
        <v>0.250621</v>
      </c>
      <c r="S24" s="1"/>
    </row>
    <row r="25" spans="1:16" ht="12.75">
      <c r="A25">
        <v>0.013895833333333335</v>
      </c>
      <c r="B25">
        <v>16.36</v>
      </c>
      <c r="C25">
        <f t="shared" si="1"/>
        <v>15.555764423076923</v>
      </c>
      <c r="D25">
        <f t="shared" si="2"/>
        <v>0.011244377811094452</v>
      </c>
      <c r="E25">
        <f t="shared" si="3"/>
        <v>3.9218841330651895</v>
      </c>
      <c r="F25">
        <f t="shared" si="0"/>
        <v>60.08219480319762</v>
      </c>
      <c r="O25" t="s">
        <v>54</v>
      </c>
      <c r="P25">
        <v>2.334733</v>
      </c>
    </row>
    <row r="26" spans="1:16" ht="12.75">
      <c r="A26">
        <v>0.017368055555555557</v>
      </c>
      <c r="B26">
        <v>16.51</v>
      </c>
      <c r="C26">
        <f t="shared" si="1"/>
        <v>15.690949218750001</v>
      </c>
      <c r="D26">
        <f t="shared" si="2"/>
        <v>0.00899640143942423</v>
      </c>
      <c r="E26">
        <f t="shared" si="3"/>
        <v>4.142691104064099</v>
      </c>
      <c r="F26">
        <f t="shared" si="0"/>
        <v>63.464897350070636</v>
      </c>
      <c r="O26" t="s">
        <v>55</v>
      </c>
      <c r="P26">
        <v>1.681534</v>
      </c>
    </row>
    <row r="27" spans="1:19" ht="12.75">
      <c r="A27">
        <v>0.02084027777777778</v>
      </c>
      <c r="B27">
        <v>16.61</v>
      </c>
      <c r="C27">
        <f t="shared" si="1"/>
        <v>15.780997295673076</v>
      </c>
      <c r="D27">
        <f t="shared" si="2"/>
        <v>0.007497500833055648</v>
      </c>
      <c r="E27">
        <f t="shared" si="3"/>
        <v>4.323453291690019</v>
      </c>
      <c r="F27">
        <f t="shared" si="0"/>
        <v>66.23412474218752</v>
      </c>
      <c r="O27" t="s">
        <v>56</v>
      </c>
      <c r="P27">
        <v>3.330657</v>
      </c>
      <c r="S27" s="1"/>
    </row>
    <row r="28" spans="1:6" ht="12.75">
      <c r="A28">
        <v>0.024312499999999997</v>
      </c>
      <c r="B28">
        <v>16.71</v>
      </c>
      <c r="C28">
        <f t="shared" si="1"/>
        <v>15.870985276442308</v>
      </c>
      <c r="D28">
        <f t="shared" si="2"/>
        <v>0.0064267352185089985</v>
      </c>
      <c r="E28">
        <f t="shared" si="3"/>
        <v>4.476489327697929</v>
      </c>
      <c r="F28">
        <f t="shared" si="0"/>
        <v>68.57859505680392</v>
      </c>
    </row>
    <row r="29" spans="1:6" ht="12.75">
      <c r="A29">
        <v>0.02778472222222222</v>
      </c>
      <c r="B29">
        <v>16.76</v>
      </c>
      <c r="C29">
        <f t="shared" si="1"/>
        <v>15.915956730769231</v>
      </c>
      <c r="D29">
        <f t="shared" si="2"/>
        <v>0.0056235941014746325</v>
      </c>
      <c r="E29">
        <f t="shared" si="3"/>
        <v>4.609184294799353</v>
      </c>
      <c r="F29">
        <f t="shared" si="0"/>
        <v>70.61144574598545</v>
      </c>
    </row>
    <row r="30" spans="1:6" ht="12.75">
      <c r="A30">
        <v>0.03125694444444444</v>
      </c>
      <c r="B30">
        <v>16.81</v>
      </c>
      <c r="C30">
        <f t="shared" si="1"/>
        <v>15.960913161057691</v>
      </c>
      <c r="D30">
        <f t="shared" si="2"/>
        <v>0.004998889135747612</v>
      </c>
      <c r="E30">
        <f t="shared" si="3"/>
        <v>4.726316514778651</v>
      </c>
      <c r="F30">
        <f t="shared" si="0"/>
        <v>72.40587939566772</v>
      </c>
    </row>
    <row r="31" spans="1:6" ht="12.75">
      <c r="A31">
        <v>0.03820138888888889</v>
      </c>
      <c r="B31">
        <v>16.86</v>
      </c>
      <c r="C31">
        <f t="shared" si="1"/>
        <v>16.005854567307694</v>
      </c>
      <c r="D31">
        <f t="shared" si="2"/>
        <v>0.004090165424468279</v>
      </c>
      <c r="E31">
        <f t="shared" si="3"/>
        <v>4.9260401589894425</v>
      </c>
      <c r="F31">
        <f t="shared" si="0"/>
        <v>75.46559112888987</v>
      </c>
    </row>
    <row r="32" spans="1:6" ht="12.75">
      <c r="A32">
        <v>0.04167361111111111</v>
      </c>
      <c r="B32">
        <v>16.91</v>
      </c>
      <c r="C32">
        <f t="shared" si="1"/>
        <v>16.050780949519233</v>
      </c>
      <c r="D32">
        <f t="shared" si="2"/>
        <v>0.003749375104149308</v>
      </c>
      <c r="E32">
        <f t="shared" si="3"/>
        <v>5.0126962663374215</v>
      </c>
      <c r="F32">
        <f t="shared" si="0"/>
        <v>76.79313904869517</v>
      </c>
    </row>
    <row r="33" spans="1:6" ht="12.75">
      <c r="A33">
        <v>0.045145833333333336</v>
      </c>
      <c r="B33">
        <v>16.96</v>
      </c>
      <c r="C33">
        <f t="shared" si="1"/>
        <v>16.095692307692307</v>
      </c>
      <c r="D33">
        <f t="shared" si="2"/>
        <v>0.003461005999077065</v>
      </c>
      <c r="E33">
        <f t="shared" si="3"/>
        <v>5.092438307780766</v>
      </c>
      <c r="F33">
        <f t="shared" si="0"/>
        <v>78.01476536539595</v>
      </c>
    </row>
    <row r="34" spans="1:6" ht="12.75">
      <c r="A34">
        <v>0.052437500000000005</v>
      </c>
      <c r="B34">
        <v>17.01</v>
      </c>
      <c r="C34">
        <f t="shared" si="1"/>
        <v>16.140588641826923</v>
      </c>
      <c r="D34">
        <f t="shared" si="2"/>
        <v>0.0029797377830750892</v>
      </c>
      <c r="E34">
        <f t="shared" si="3"/>
        <v>5.241681810874167</v>
      </c>
      <c r="F34">
        <f t="shared" si="0"/>
        <v>80.30113511058298</v>
      </c>
    </row>
    <row r="35" spans="1:6" ht="12.75">
      <c r="A35">
        <v>0.06354861111111111</v>
      </c>
      <c r="B35">
        <v>16.61</v>
      </c>
      <c r="C35">
        <f t="shared" si="1"/>
        <v>15.780997295673076</v>
      </c>
      <c r="D35">
        <f t="shared" si="2"/>
        <v>0.0024587476778494158</v>
      </c>
      <c r="E35">
        <f t="shared" si="3"/>
        <v>5.433344690541631</v>
      </c>
      <c r="F35">
        <f t="shared" si="0"/>
        <v>83.23735813044112</v>
      </c>
    </row>
    <row r="36" spans="1:6" ht="12.75">
      <c r="A36">
        <v>0.08299305555555556</v>
      </c>
      <c r="B36">
        <v>16.06</v>
      </c>
      <c r="C36">
        <f t="shared" si="1"/>
        <v>15.284989182692307</v>
      </c>
      <c r="D36">
        <f t="shared" si="2"/>
        <v>0.001882687641201573</v>
      </c>
      <c r="E36">
        <f t="shared" si="3"/>
        <v>5.6997210536615235</v>
      </c>
      <c r="F36">
        <f t="shared" si="0"/>
        <v>87.3181713306588</v>
      </c>
    </row>
    <row r="37" spans="1:6" ht="12.75">
      <c r="A37">
        <v>0.10590972222222221</v>
      </c>
      <c r="B37">
        <v>15.31</v>
      </c>
      <c r="C37">
        <f t="shared" si="1"/>
        <v>14.605684795673078</v>
      </c>
      <c r="D37">
        <f t="shared" si="2"/>
        <v>0.0014753130942233299</v>
      </c>
      <c r="E37">
        <f t="shared" si="3"/>
        <v>5.943144141868971</v>
      </c>
      <c r="F37">
        <f t="shared" si="0"/>
        <v>91.04734662219022</v>
      </c>
    </row>
    <row r="38" spans="1:6" ht="12.75">
      <c r="A38">
        <v>0.10729861111111111</v>
      </c>
      <c r="B38">
        <v>14.31</v>
      </c>
      <c r="C38">
        <f t="shared" si="1"/>
        <v>13.694687199519231</v>
      </c>
      <c r="D38">
        <f t="shared" si="2"/>
        <v>0.0014562164261212867</v>
      </c>
      <c r="E38">
        <f t="shared" si="3"/>
        <v>5.956153710833026</v>
      </c>
      <c r="F38">
        <f t="shared" si="0"/>
        <v>91.24664966896154</v>
      </c>
    </row>
    <row r="39" spans="1:6" ht="12.75">
      <c r="A39">
        <v>0.11215972222222222</v>
      </c>
      <c r="B39">
        <v>15.01</v>
      </c>
      <c r="C39">
        <f t="shared" si="1"/>
        <v>14.333016526442307</v>
      </c>
      <c r="D39">
        <f t="shared" si="2"/>
        <v>0.001393102594266609</v>
      </c>
      <c r="E39">
        <f t="shared" si="3"/>
        <v>6.000398883519161</v>
      </c>
      <c r="F39">
        <f t="shared" si="0"/>
        <v>91.92447364188749</v>
      </c>
    </row>
    <row r="40" spans="1:6" ht="12.75">
      <c r="A40">
        <v>0.1135486111111111</v>
      </c>
      <c r="B40">
        <v>15.51</v>
      </c>
      <c r="C40">
        <f t="shared" si="1"/>
        <v>14.787163161057691</v>
      </c>
      <c r="D40">
        <f t="shared" si="2"/>
        <v>0.0013760626261390743</v>
      </c>
      <c r="E40">
        <f t="shared" si="3"/>
        <v>6.012688945771612</v>
      </c>
      <c r="F40">
        <f t="shared" si="0"/>
        <v>92.1127540421598</v>
      </c>
    </row>
    <row r="41" spans="1:6" ht="12.75">
      <c r="A41">
        <v>0.11563194444444444</v>
      </c>
      <c r="B41">
        <v>15.71</v>
      </c>
      <c r="C41">
        <f t="shared" si="1"/>
        <v>14.968401141826924</v>
      </c>
      <c r="D41">
        <f t="shared" si="2"/>
        <v>0.0013512701939823435</v>
      </c>
      <c r="E41">
        <f t="shared" si="3"/>
        <v>6.030845387560682</v>
      </c>
      <c r="F41">
        <f t="shared" si="0"/>
        <v>92.39090577624768</v>
      </c>
    </row>
    <row r="42" spans="1:6" ht="12.75">
      <c r="A42">
        <v>0.12118749999999999</v>
      </c>
      <c r="B42">
        <v>16.01</v>
      </c>
      <c r="C42">
        <f t="shared" si="1"/>
        <v>15.239807391826925</v>
      </c>
      <c r="D42">
        <f t="shared" si="2"/>
        <v>0.001289324394017535</v>
      </c>
      <c r="E42">
        <f t="shared" si="3"/>
        <v>6.0777101620353</v>
      </c>
      <c r="F42">
        <f t="shared" si="0"/>
        <v>93.10886133379529</v>
      </c>
    </row>
    <row r="43" spans="1:6" ht="12.75">
      <c r="A43">
        <v>0.14271527777777776</v>
      </c>
      <c r="B43">
        <v>16.11</v>
      </c>
      <c r="C43">
        <f t="shared" si="1"/>
        <v>15.33015594951923</v>
      </c>
      <c r="D43">
        <f t="shared" si="2"/>
        <v>0.0010948372341978495</v>
      </c>
      <c r="E43">
        <f t="shared" si="3"/>
        <v>6.241028440241911</v>
      </c>
      <c r="F43">
        <f t="shared" si="0"/>
        <v>95.61085279330926</v>
      </c>
    </row>
    <row r="44" spans="1:6" ht="12.75">
      <c r="A44">
        <v>0.14827083333333332</v>
      </c>
      <c r="B44">
        <v>16.11</v>
      </c>
      <c r="C44">
        <f t="shared" si="1"/>
        <v>15.33015594951923</v>
      </c>
      <c r="D44">
        <f t="shared" si="2"/>
        <v>0.001053814809610791</v>
      </c>
      <c r="E44">
        <f t="shared" si="3"/>
        <v>6.279176415594843</v>
      </c>
      <c r="F44">
        <f t="shared" si="0"/>
        <v>96.19526936675634</v>
      </c>
    </row>
    <row r="45" spans="1:6" ht="12.75">
      <c r="A45">
        <v>0.14896527777777777</v>
      </c>
      <c r="B45">
        <v>16.11</v>
      </c>
      <c r="C45">
        <f t="shared" si="1"/>
        <v>15.33015594951923</v>
      </c>
      <c r="D45">
        <f t="shared" si="2"/>
        <v>0.001048902149083959</v>
      </c>
      <c r="E45">
        <f t="shared" si="3"/>
        <v>6.283844192903342</v>
      </c>
      <c r="F45">
        <f t="shared" si="0"/>
        <v>96.26677844148467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Colorado School of Mines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epoeter</dc:creator>
  <cp:keywords/>
  <dc:description/>
  <cp:lastModifiedBy>epoeter</cp:lastModifiedBy>
  <dcterms:created xsi:type="dcterms:W3CDTF">2002-10-02T15:51:26Z</dcterms:created>
  <dcterms:modified xsi:type="dcterms:W3CDTF">2006-10-30T23:14:30Z</dcterms:modified>
  <cp:category/>
  <cp:version/>
  <cp:contentType/>
  <cp:contentStatus/>
</cp:coreProperties>
</file>