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720" windowHeight="8700" activeTab="0"/>
  </bookViews>
  <sheets>
    <sheet name="Sheet1" sheetId="1" r:id="rId1"/>
  </sheets>
  <definedNames>
    <definedName name="_xlnm.Print_Area" localSheetId="0">'Sheet1'!$A$1:$N$30</definedName>
    <definedName name="solver_adj" localSheetId="0" hidden="1">'Sheet1'!$D$13:$D$14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hs1" localSheetId="0" hidden="1">'Sheet1'!$C$25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'Sheet1'!$G$25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hs1" localSheetId="0" hidden="1">0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fullCalcOnLoad="1"/>
</workbook>
</file>

<file path=xl/sharedStrings.xml><?xml version="1.0" encoding="utf-8"?>
<sst xmlns="http://schemas.openxmlformats.org/spreadsheetml/2006/main" count="46" uniqueCount="36">
  <si>
    <t>First Order Reliability Method (FORM)</t>
  </si>
  <si>
    <t>Probabilistic Variables</t>
  </si>
  <si>
    <t>Deterministic Variables</t>
  </si>
  <si>
    <t>Variable</t>
  </si>
  <si>
    <t>Mean</t>
  </si>
  <si>
    <t>St Dev</t>
  </si>
  <si>
    <t>Value</t>
  </si>
  <si>
    <t>Reduced</t>
  </si>
  <si>
    <t>Transposed Vector of Reduced Variables</t>
  </si>
  <si>
    <t>Probability of Failure</t>
  </si>
  <si>
    <t>Correlation Matrix</t>
  </si>
  <si>
    <t>Example - Bearing Capacity of a Square Foundation</t>
  </si>
  <si>
    <t>c'</t>
  </si>
  <si>
    <r>
      <t>tan</t>
    </r>
    <r>
      <rPr>
        <sz val="10"/>
        <rFont val="Symbol"/>
        <family val="1"/>
      </rPr>
      <t>f</t>
    </r>
    <r>
      <rPr>
        <sz val="10"/>
        <rFont val="Arial"/>
        <family val="0"/>
      </rPr>
      <t>'</t>
    </r>
  </si>
  <si>
    <t>D</t>
  </si>
  <si>
    <t>B</t>
  </si>
  <si>
    <t>q</t>
  </si>
  <si>
    <r>
      <t>a</t>
    </r>
    <r>
      <rPr>
        <vertAlign val="subscript"/>
        <sz val="10"/>
        <rFont val="Symbol"/>
        <family val="1"/>
      </rPr>
      <t>q</t>
    </r>
  </si>
  <si>
    <r>
      <t>N</t>
    </r>
    <r>
      <rPr>
        <vertAlign val="subscript"/>
        <sz val="10"/>
        <rFont val="Arial"/>
        <family val="2"/>
      </rPr>
      <t>q</t>
    </r>
  </si>
  <si>
    <r>
      <t>N</t>
    </r>
    <r>
      <rPr>
        <vertAlign val="subscript"/>
        <sz val="10"/>
        <rFont val="Arial"/>
        <family val="2"/>
      </rPr>
      <t>c</t>
    </r>
  </si>
  <si>
    <r>
      <t>N</t>
    </r>
    <r>
      <rPr>
        <vertAlign val="subscript"/>
        <sz val="10"/>
        <rFont val="Symbol"/>
        <family val="1"/>
      </rPr>
      <t>g</t>
    </r>
  </si>
  <si>
    <r>
      <t>q</t>
    </r>
    <r>
      <rPr>
        <vertAlign val="subscript"/>
        <sz val="10"/>
        <rFont val="Arial"/>
        <family val="2"/>
      </rPr>
      <t>ult</t>
    </r>
  </si>
  <si>
    <t>g</t>
  </si>
  <si>
    <t xml:space="preserve"> </t>
  </si>
  <si>
    <t xml:space="preserve">  </t>
  </si>
  <si>
    <t>Dimensions in m and kN</t>
  </si>
  <si>
    <t>Inverse of Correlation Matrix</t>
  </si>
  <si>
    <t>Vector of Reduced Variables</t>
  </si>
  <si>
    <r>
      <t xml:space="preserve">Reliability Index, </t>
    </r>
    <r>
      <rPr>
        <b/>
        <sz val="10"/>
        <rFont val="Symbol"/>
        <family val="1"/>
      </rPr>
      <t>b</t>
    </r>
  </si>
  <si>
    <r>
      <t>F</t>
    </r>
    <r>
      <rPr>
        <vertAlign val="subscript"/>
        <sz val="10"/>
        <rFont val="Arial"/>
        <family val="2"/>
      </rPr>
      <t>cs</t>
    </r>
  </si>
  <si>
    <r>
      <t>F</t>
    </r>
    <r>
      <rPr>
        <vertAlign val="subscript"/>
        <sz val="10"/>
        <rFont val="Arial"/>
        <family val="2"/>
      </rPr>
      <t>cd</t>
    </r>
  </si>
  <si>
    <r>
      <t>F</t>
    </r>
    <r>
      <rPr>
        <vertAlign val="subscript"/>
        <sz val="10"/>
        <rFont val="Arial"/>
        <family val="2"/>
      </rPr>
      <t>qs</t>
    </r>
  </si>
  <si>
    <r>
      <t>F</t>
    </r>
    <r>
      <rPr>
        <vertAlign val="subscript"/>
        <sz val="10"/>
        <rFont val="Arial"/>
        <family val="2"/>
      </rPr>
      <t>qd</t>
    </r>
  </si>
  <si>
    <r>
      <t>F</t>
    </r>
    <r>
      <rPr>
        <vertAlign val="subscript"/>
        <sz val="10"/>
        <rFont val="Symbol"/>
        <family val="1"/>
      </rPr>
      <t>g</t>
    </r>
    <r>
      <rPr>
        <vertAlign val="subscript"/>
        <sz val="10"/>
        <rFont val="Cambria"/>
        <family val="1"/>
      </rPr>
      <t>d</t>
    </r>
  </si>
  <si>
    <r>
      <t>F</t>
    </r>
    <r>
      <rPr>
        <vertAlign val="subscript"/>
        <sz val="10"/>
        <rFont val="Symbol"/>
        <family val="1"/>
      </rPr>
      <t>g</t>
    </r>
    <r>
      <rPr>
        <vertAlign val="subscript"/>
        <sz val="10"/>
        <rFont val="Cambria"/>
        <family val="1"/>
      </rPr>
      <t>s</t>
    </r>
  </si>
  <si>
    <t>Limit State Function, 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</si>
</sst>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%"/>
    <numFmt numFmtId="165" formatCode="0.00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"/>
    <numFmt numFmtId="172" formatCode="0.000000"/>
    <numFmt numFmtId="173" formatCode="0.00000"/>
    <numFmt numFmtId="174" formatCode="0.0000"/>
  </numFmts>
  <fonts count="48">
    <font>
      <sz val="10"/>
      <name val="Arial"/>
      <family val="0"/>
    </font>
    <font>
      <vertAlign val="subscript"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Arial"/>
      <family val="2"/>
    </font>
    <font>
      <sz val="10"/>
      <name val="Symbol"/>
      <family val="1"/>
    </font>
    <font>
      <vertAlign val="subscript"/>
      <sz val="10"/>
      <name val="Symbol"/>
      <family val="1"/>
    </font>
    <font>
      <b/>
      <sz val="10"/>
      <name val="Arial"/>
      <family val="2"/>
    </font>
    <font>
      <b/>
      <sz val="10"/>
      <name val="Symbol"/>
      <family val="1"/>
    </font>
    <font>
      <vertAlign val="subscript"/>
      <sz val="10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2"/>
      <color indexed="8"/>
      <name val="Symbol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7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165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3</xdr:row>
      <xdr:rowOff>9525</xdr:rowOff>
    </xdr:from>
    <xdr:to>
      <xdr:col>14</xdr:col>
      <xdr:colOff>38100</xdr:colOff>
      <xdr:row>13</xdr:row>
      <xdr:rowOff>66675</xdr:rowOff>
    </xdr:to>
    <xdr:grpSp>
      <xdr:nvGrpSpPr>
        <xdr:cNvPr id="1" name="Group 4"/>
        <xdr:cNvGrpSpPr>
          <a:grpSpLocks noChangeAspect="1"/>
        </xdr:cNvGrpSpPr>
      </xdr:nvGrpSpPr>
      <xdr:grpSpPr>
        <a:xfrm>
          <a:off x="4495800" y="609600"/>
          <a:ext cx="3086100" cy="2057400"/>
          <a:chOff x="4210" y="5544"/>
          <a:chExt cx="4050" cy="2777"/>
        </a:xfrm>
        <a:solidFill>
          <a:srgbClr val="FFFFFF"/>
        </a:solidFill>
      </xdr:grpSpPr>
      <xdr:sp>
        <xdr:nvSpPr>
          <xdr:cNvPr id="2" name="AutoShape 5"/>
          <xdr:cNvSpPr>
            <a:spLocks noChangeAspect="1"/>
          </xdr:cNvSpPr>
        </xdr:nvSpPr>
        <xdr:spPr>
          <a:xfrm>
            <a:off x="4210" y="5544"/>
            <a:ext cx="4050" cy="277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6" descr="Large confetti"/>
          <xdr:cNvSpPr>
            <a:spLocks/>
          </xdr:cNvSpPr>
        </xdr:nvSpPr>
        <xdr:spPr>
          <a:xfrm>
            <a:off x="4360" y="6161"/>
            <a:ext cx="3750" cy="2006"/>
          </a:xfrm>
          <a:prstGeom prst="rect">
            <a:avLst/>
          </a:prstGeom>
          <a:pattFill prst="lgConfetti">
            <a:fgClr>
              <a:srgbClr val="000000"/>
            </a:fgClr>
            <a:bgClr>
              <a:srgbClr val="FFFFFF"/>
            </a:bgClr>
          </a:patt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7"/>
          <xdr:cNvSpPr>
            <a:spLocks/>
          </xdr:cNvSpPr>
        </xdr:nvSpPr>
        <xdr:spPr>
          <a:xfrm flipH="1">
            <a:off x="4360" y="6161"/>
            <a:ext cx="16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8"/>
          <xdr:cNvSpPr>
            <a:spLocks/>
          </xdr:cNvSpPr>
        </xdr:nvSpPr>
        <xdr:spPr>
          <a:xfrm>
            <a:off x="6460" y="6161"/>
            <a:ext cx="16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9"/>
          <xdr:cNvSpPr>
            <a:spLocks/>
          </xdr:cNvSpPr>
        </xdr:nvSpPr>
        <xdr:spPr>
          <a:xfrm>
            <a:off x="4660" y="6161"/>
            <a:ext cx="15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10"/>
          <xdr:cNvSpPr>
            <a:spLocks/>
          </xdr:cNvSpPr>
        </xdr:nvSpPr>
        <xdr:spPr>
          <a:xfrm>
            <a:off x="4810" y="6161"/>
            <a:ext cx="15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11"/>
          <xdr:cNvSpPr>
            <a:spLocks/>
          </xdr:cNvSpPr>
        </xdr:nvSpPr>
        <xdr:spPr>
          <a:xfrm flipH="1">
            <a:off x="4660" y="6161"/>
            <a:ext cx="15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12"/>
          <xdr:cNvSpPr>
            <a:spLocks/>
          </xdr:cNvSpPr>
        </xdr:nvSpPr>
        <xdr:spPr>
          <a:xfrm flipH="1">
            <a:off x="4510" y="6161"/>
            <a:ext cx="150" cy="15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13"/>
          <xdr:cNvSpPr>
            <a:spLocks/>
          </xdr:cNvSpPr>
        </xdr:nvSpPr>
        <xdr:spPr>
          <a:xfrm>
            <a:off x="6010" y="6161"/>
            <a:ext cx="450" cy="46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14"/>
          <xdr:cNvSpPr>
            <a:spLocks/>
          </xdr:cNvSpPr>
        </xdr:nvSpPr>
        <xdr:spPr>
          <a:xfrm>
            <a:off x="5410" y="6624"/>
            <a:ext cx="1650" cy="46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grpSp>
        <xdr:nvGrpSpPr>
          <xdr:cNvPr id="12" name="Group 15"/>
          <xdr:cNvGrpSpPr>
            <a:grpSpLocks/>
          </xdr:cNvGrpSpPr>
        </xdr:nvGrpSpPr>
        <xdr:grpSpPr>
          <a:xfrm>
            <a:off x="5410" y="5699"/>
            <a:ext cx="1650" cy="1388"/>
            <a:chOff x="5410" y="5699"/>
            <a:chExt cx="1650" cy="1388"/>
          </a:xfrm>
          <a:solidFill>
            <a:srgbClr val="FFFFFF"/>
          </a:solidFill>
        </xdr:grpSpPr>
        <xdr:sp>
          <xdr:nvSpPr>
            <xdr:cNvPr id="13" name="Line 16"/>
            <xdr:cNvSpPr>
              <a:spLocks/>
            </xdr:cNvSpPr>
          </xdr:nvSpPr>
          <xdr:spPr>
            <a:xfrm>
              <a:off x="6010" y="5699"/>
              <a:ext cx="0" cy="9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17"/>
            <xdr:cNvSpPr>
              <a:spLocks/>
            </xdr:cNvSpPr>
          </xdr:nvSpPr>
          <xdr:spPr>
            <a:xfrm flipH="1">
              <a:off x="5410" y="6624"/>
              <a:ext cx="60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5" name="Line 18"/>
            <xdr:cNvSpPr>
              <a:spLocks/>
            </xdr:cNvSpPr>
          </xdr:nvSpPr>
          <xdr:spPr>
            <a:xfrm>
              <a:off x="5410" y="6624"/>
              <a:ext cx="0" cy="46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6" name="Line 19"/>
            <xdr:cNvSpPr>
              <a:spLocks/>
            </xdr:cNvSpPr>
          </xdr:nvSpPr>
          <xdr:spPr>
            <a:xfrm>
              <a:off x="5410" y="7087"/>
              <a:ext cx="165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20"/>
            <xdr:cNvSpPr>
              <a:spLocks/>
            </xdr:cNvSpPr>
          </xdr:nvSpPr>
          <xdr:spPr>
            <a:xfrm>
              <a:off x="6460" y="5699"/>
              <a:ext cx="0" cy="925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21"/>
            <xdr:cNvSpPr>
              <a:spLocks/>
            </xdr:cNvSpPr>
          </xdr:nvSpPr>
          <xdr:spPr>
            <a:xfrm>
              <a:off x="6460" y="6624"/>
              <a:ext cx="60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9" name="Line 22"/>
            <xdr:cNvSpPr>
              <a:spLocks/>
            </xdr:cNvSpPr>
          </xdr:nvSpPr>
          <xdr:spPr>
            <a:xfrm>
              <a:off x="7060" y="6624"/>
              <a:ext cx="0" cy="463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0" name="Line 23"/>
          <xdr:cNvSpPr>
            <a:spLocks/>
          </xdr:cNvSpPr>
        </xdr:nvSpPr>
        <xdr:spPr>
          <a:xfrm>
            <a:off x="7360" y="7087"/>
            <a:ext cx="30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24"/>
          <xdr:cNvSpPr>
            <a:spLocks/>
          </xdr:cNvSpPr>
        </xdr:nvSpPr>
        <xdr:spPr>
          <a:xfrm flipV="1">
            <a:off x="7510" y="6161"/>
            <a:ext cx="0" cy="92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5"/>
          <xdr:cNvSpPr txBox="1">
            <a:spLocks noChangeArrowheads="1"/>
          </xdr:cNvSpPr>
        </xdr:nvSpPr>
        <xdr:spPr>
          <a:xfrm>
            <a:off x="7360" y="6470"/>
            <a:ext cx="600" cy="4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 D
</a:t>
            </a:r>
          </a:p>
        </xdr:txBody>
      </xdr:sp>
      <xdr:sp>
        <xdr:nvSpPr>
          <xdr:cNvPr id="23" name="Line 26"/>
          <xdr:cNvSpPr>
            <a:spLocks/>
          </xdr:cNvSpPr>
        </xdr:nvSpPr>
        <xdr:spPr>
          <a:xfrm>
            <a:off x="5410" y="7241"/>
            <a:ext cx="1" cy="3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27"/>
          <xdr:cNvSpPr>
            <a:spLocks/>
          </xdr:cNvSpPr>
        </xdr:nvSpPr>
        <xdr:spPr>
          <a:xfrm>
            <a:off x="5410" y="7396"/>
            <a:ext cx="165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triangl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28"/>
          <xdr:cNvSpPr>
            <a:spLocks/>
          </xdr:cNvSpPr>
        </xdr:nvSpPr>
        <xdr:spPr>
          <a:xfrm>
            <a:off x="7060" y="7241"/>
            <a:ext cx="0" cy="30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9"/>
          <xdr:cNvSpPr txBox="1">
            <a:spLocks noChangeArrowheads="1"/>
          </xdr:cNvSpPr>
        </xdr:nvSpPr>
        <xdr:spPr>
          <a:xfrm>
            <a:off x="6010" y="7395"/>
            <a:ext cx="600" cy="4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  B
</a:t>
            </a:r>
          </a:p>
        </xdr:txBody>
      </xdr:sp>
      <xdr:sp>
        <xdr:nvSpPr>
          <xdr:cNvPr id="27" name="Text Box 30"/>
          <xdr:cNvSpPr txBox="1">
            <a:spLocks noChangeArrowheads="1"/>
          </xdr:cNvSpPr>
        </xdr:nvSpPr>
        <xdr:spPr>
          <a:xfrm>
            <a:off x="4210" y="7704"/>
            <a:ext cx="1350" cy="4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   </a:t>
            </a:r>
            <a:r>
              <a:rPr lang="en-US" cap="none" sz="1200" b="0" i="0" u="none" baseline="0">
                <a:solidFill>
                  <a:srgbClr val="000000"/>
                </a:solidFill>
                <a:latin typeface="Symbol"/>
                <a:ea typeface="Symbol"/>
                <a:cs typeface="Symbol"/>
              </a:rPr>
              <a:t>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', c', tan</a:t>
            </a:r>
            <a:r>
              <a:rPr lang="en-US" cap="none" sz="1200" b="0" i="0" u="none" baseline="0">
                <a:solidFill>
                  <a:srgbClr val="000000"/>
                </a:solidFill>
                <a:latin typeface="Symbol"/>
                <a:ea typeface="Symbol"/>
                <a:cs typeface="Symbol"/>
              </a:rPr>
              <a:t></a:t>
            </a:r>
            <a:r>
              <a:rPr lang="en-US" cap="none" sz="120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′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5"/>
  <sheetViews>
    <sheetView tabSelected="1" zoomScalePageLayoutView="0" workbookViewId="0" topLeftCell="A1">
      <selection activeCell="D13" sqref="D13:D14"/>
    </sheetView>
  </sheetViews>
  <sheetFormatPr defaultColWidth="9.140625" defaultRowHeight="12.75"/>
  <cols>
    <col min="1" max="5" width="7.8515625" style="0" customWidth="1"/>
    <col min="6" max="6" width="8.7109375" style="0" customWidth="1"/>
    <col min="7" max="7" width="7.8515625" style="0" customWidth="1"/>
    <col min="8" max="8" width="10.140625" style="0" customWidth="1"/>
    <col min="9" max="17" width="7.8515625" style="0" customWidth="1"/>
  </cols>
  <sheetData>
    <row r="1" spans="1:14" ht="15.7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</row>
    <row r="2" spans="1:14" ht="15.75" customHeight="1">
      <c r="A2" s="18" t="s">
        <v>11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4" ht="15.75" customHeight="1">
      <c r="A3" s="21" t="s">
        <v>23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8" ht="15.75" customHeight="1">
      <c r="A4" s="23" t="s">
        <v>2</v>
      </c>
      <c r="B4" s="23"/>
      <c r="C4" s="23"/>
      <c r="D4" s="23"/>
      <c r="E4" s="23"/>
      <c r="R4" s="16" t="s">
        <v>23</v>
      </c>
    </row>
    <row r="5" spans="1:4" ht="15.75" customHeight="1">
      <c r="A5" s="2" t="s">
        <v>14</v>
      </c>
      <c r="B5">
        <v>1</v>
      </c>
      <c r="C5" t="s">
        <v>23</v>
      </c>
      <c r="D5" s="12" t="s">
        <v>25</v>
      </c>
    </row>
    <row r="6" spans="1:3" ht="15.75" customHeight="1">
      <c r="A6" s="2" t="s">
        <v>15</v>
      </c>
      <c r="B6">
        <v>2</v>
      </c>
      <c r="C6" t="s">
        <v>23</v>
      </c>
    </row>
    <row r="7" spans="1:19" ht="15.75" customHeight="1">
      <c r="A7" s="6" t="s">
        <v>22</v>
      </c>
      <c r="B7">
        <v>18</v>
      </c>
      <c r="C7" t="s">
        <v>23</v>
      </c>
      <c r="S7" s="16" t="s">
        <v>23</v>
      </c>
    </row>
    <row r="8" spans="1:3" ht="15.75" customHeight="1">
      <c r="A8" s="2" t="s">
        <v>16</v>
      </c>
      <c r="B8">
        <v>300</v>
      </c>
      <c r="C8" t="s">
        <v>24</v>
      </c>
    </row>
    <row r="9" ht="15.75" customHeight="1"/>
    <row r="10" ht="15.75" customHeight="1"/>
    <row r="11" spans="1:10" ht="15.75" customHeight="1">
      <c r="A11" s="18" t="s">
        <v>1</v>
      </c>
      <c r="B11" s="18"/>
      <c r="C11" s="18"/>
      <c r="D11" s="18"/>
      <c r="E11" s="18"/>
      <c r="G11" s="18" t="s">
        <v>10</v>
      </c>
      <c r="H11" s="18"/>
      <c r="I11" s="4"/>
      <c r="J11" s="4"/>
    </row>
    <row r="12" spans="1:10" ht="15.75" customHeight="1">
      <c r="A12" s="1" t="s">
        <v>3</v>
      </c>
      <c r="B12" s="1" t="s">
        <v>4</v>
      </c>
      <c r="C12" s="1" t="s">
        <v>5</v>
      </c>
      <c r="D12" s="1" t="s">
        <v>6</v>
      </c>
      <c r="E12" s="1" t="s">
        <v>7</v>
      </c>
      <c r="G12" s="1" t="s">
        <v>12</v>
      </c>
      <c r="H12" s="1" t="s">
        <v>13</v>
      </c>
      <c r="I12" s="1"/>
      <c r="J12" s="1"/>
    </row>
    <row r="13" spans="1:8" s="1" customFormat="1" ht="15.75" customHeight="1">
      <c r="A13" s="1" t="s">
        <v>12</v>
      </c>
      <c r="B13" s="1">
        <v>4</v>
      </c>
      <c r="C13" s="1">
        <v>1</v>
      </c>
      <c r="D13" s="1">
        <v>4</v>
      </c>
      <c r="E13" s="1">
        <f>(D13-B13)/C13</f>
        <v>0</v>
      </c>
      <c r="G13" s="1">
        <v>1</v>
      </c>
      <c r="H13" s="1">
        <v>-0.3</v>
      </c>
    </row>
    <row r="14" spans="1:8" s="1" customFormat="1" ht="15.75" customHeight="1">
      <c r="A14" s="1" t="s">
        <v>13</v>
      </c>
      <c r="B14" s="1">
        <v>0.577</v>
      </c>
      <c r="C14" s="1">
        <v>0.086</v>
      </c>
      <c r="D14" s="1">
        <v>0.577</v>
      </c>
      <c r="E14" s="1">
        <f>(D14-B14)/C14</f>
        <v>0</v>
      </c>
      <c r="G14" s="1">
        <f>H13</f>
        <v>-0.3</v>
      </c>
      <c r="H14" s="1">
        <v>1</v>
      </c>
    </row>
    <row r="15" spans="2:15" ht="15.75" customHeight="1">
      <c r="B15" s="2"/>
      <c r="C15" s="3"/>
      <c r="D15" s="3"/>
      <c r="K15" s="7" t="s">
        <v>16</v>
      </c>
      <c r="L15" s="13">
        <f>B5*B7</f>
        <v>18</v>
      </c>
      <c r="N15" s="7" t="s">
        <v>29</v>
      </c>
      <c r="O15" s="14">
        <f>1+L17/L18</f>
        <v>1.6102186974489547</v>
      </c>
    </row>
    <row r="16" spans="1:15" ht="15.75" customHeight="1">
      <c r="A16" s="22" t="s">
        <v>8</v>
      </c>
      <c r="B16" s="22"/>
      <c r="C16" s="22"/>
      <c r="D16" s="22"/>
      <c r="K16" s="2" t="s">
        <v>17</v>
      </c>
      <c r="L16" s="13">
        <f>EXP(PI()*D14)</f>
        <v>6.126961567764273</v>
      </c>
      <c r="N16" s="7" t="s">
        <v>30</v>
      </c>
      <c r="O16" s="15">
        <f>1+0.4*B5/B6</f>
        <v>1.2</v>
      </c>
    </row>
    <row r="17" spans="1:15" ht="15.75" customHeight="1">
      <c r="A17" s="22"/>
      <c r="B17" s="22"/>
      <c r="C17" s="22"/>
      <c r="D17" s="22"/>
      <c r="E17" s="17" t="s">
        <v>27</v>
      </c>
      <c r="F17" s="17"/>
      <c r="G17" s="17"/>
      <c r="K17" s="2" t="s">
        <v>18</v>
      </c>
      <c r="L17" s="13">
        <f>L16*TAN(PI()/4+ATAN(D14)/2)*TAN(PI()/4+ATAN(D14)/2)</f>
        <v>18.36973585092075</v>
      </c>
      <c r="N17" s="7" t="s">
        <v>31</v>
      </c>
      <c r="O17" s="15">
        <f>1+D14</f>
        <v>1.577</v>
      </c>
    </row>
    <row r="18" spans="2:15" ht="15.75" customHeight="1">
      <c r="B18">
        <f>E13</f>
        <v>0</v>
      </c>
      <c r="C18">
        <f>E14</f>
        <v>0</v>
      </c>
      <c r="F18">
        <f>E13</f>
        <v>0</v>
      </c>
      <c r="K18" s="2" t="s">
        <v>19</v>
      </c>
      <c r="L18" s="13">
        <f>IF(D14=0,5.14,(L17-1)/D14)</f>
        <v>30.103528337817597</v>
      </c>
      <c r="N18" s="7" t="s">
        <v>32</v>
      </c>
      <c r="O18" s="14">
        <f>1+2*D14*(1-SIN(ATAN(D14)))*(1-SIN(ATAN(D14)))*B5/B6</f>
        <v>1.1443813310028195</v>
      </c>
    </row>
    <row r="19" spans="5:15" ht="15.75" customHeight="1">
      <c r="E19" s="8" t="s">
        <v>23</v>
      </c>
      <c r="F19">
        <f>E14</f>
        <v>0</v>
      </c>
      <c r="G19" s="8"/>
      <c r="K19" s="2" t="s">
        <v>20</v>
      </c>
      <c r="L19" s="13">
        <f>2*(L17+1)*D14</f>
        <v>22.352675171962545</v>
      </c>
      <c r="N19" s="7" t="s">
        <v>34</v>
      </c>
      <c r="O19" s="14">
        <v>0.6</v>
      </c>
    </row>
    <row r="20" spans="2:15" ht="15.75" customHeight="1">
      <c r="B20" s="17" t="s">
        <v>26</v>
      </c>
      <c r="C20" s="17"/>
      <c r="D20" s="17"/>
      <c r="K20" s="2" t="s">
        <v>21</v>
      </c>
      <c r="L20">
        <f>D13*L18*O15*O16+B5*B7*L17*O17*O18+B7*B6/2*L19*O19*O20</f>
        <v>1070.810562680666</v>
      </c>
      <c r="N20" s="7" t="s">
        <v>33</v>
      </c>
      <c r="O20" s="14">
        <v>1</v>
      </c>
    </row>
    <row r="21" spans="1:4" ht="15.75" customHeight="1">
      <c r="A21" s="8" t="s">
        <v>23</v>
      </c>
      <c r="B21">
        <f>INDEX(MINVERSE($G$13:$H$14),1,1)</f>
        <v>1.098901098901099</v>
      </c>
      <c r="C21">
        <f>INDEX(MINVERSE($G$13:$H$14),1,2)</f>
        <v>0.3296703296703296</v>
      </c>
      <c r="D21" s="8"/>
    </row>
    <row r="22" spans="1:14" ht="15.75" customHeight="1">
      <c r="A22" s="8"/>
      <c r="B22">
        <f>INDEX(MINVERSE($G$13:$H$14),2,1)</f>
        <v>0.32967032967032966</v>
      </c>
      <c r="C22">
        <f>INDEX(MINVERSE($G$13:$H$14),2,2)</f>
        <v>1.0989010989010988</v>
      </c>
      <c r="L22" s="5"/>
      <c r="M22" s="5"/>
      <c r="N22" s="5"/>
    </row>
    <row r="23" ht="15.75" customHeight="1"/>
    <row r="24" spans="2:12" ht="15.75" customHeight="1">
      <c r="B24" s="19" t="s">
        <v>35</v>
      </c>
      <c r="C24" s="19"/>
      <c r="D24" s="19"/>
      <c r="F24" s="18" t="s">
        <v>28</v>
      </c>
      <c r="G24" s="18"/>
      <c r="H24" s="18"/>
      <c r="J24" s="18" t="s">
        <v>9</v>
      </c>
      <c r="K24" s="18"/>
      <c r="L24" s="18"/>
    </row>
    <row r="25" spans="3:11" ht="15.75" customHeight="1">
      <c r="C25" s="10">
        <f>L20/B8-1</f>
        <v>2.5693685422688866</v>
      </c>
      <c r="G25" s="9">
        <f>SQRT(MMULT(B18:C18,MMULT(B21:C22,F18:F19)))</f>
        <v>0</v>
      </c>
      <c r="K25" s="11">
        <f>NORMSDIST(-G25)</f>
        <v>0.5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mergeCells count="12">
    <mergeCell ref="J24:L24"/>
    <mergeCell ref="A1:N1"/>
    <mergeCell ref="A2:N2"/>
    <mergeCell ref="A3:N3"/>
    <mergeCell ref="A16:D17"/>
    <mergeCell ref="A4:E4"/>
    <mergeCell ref="B20:D20"/>
    <mergeCell ref="E17:G17"/>
    <mergeCell ref="A11:E11"/>
    <mergeCell ref="B24:D24"/>
    <mergeCell ref="G11:H11"/>
    <mergeCell ref="F24:H24"/>
  </mergeCells>
  <printOptions/>
  <pageMargins left="1" right="1" top="1" bottom="1" header="0.5" footer="0.5"/>
  <pageSetup horizontalDpi="600" verticalDpi="600" orientation="landscape" r:id="rId4"/>
  <drawing r:id="rId3"/>
  <legacyDrawing r:id="rId2"/>
  <oleObjects>
    <oleObject progId="Equation.3" shapeId="410387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2006-02-06T07:58:47Z</cp:lastPrinted>
  <dcterms:created xsi:type="dcterms:W3CDTF">2006-01-26T21:30:08Z</dcterms:created>
  <dcterms:modified xsi:type="dcterms:W3CDTF">2013-08-21T03:27:15Z</dcterms:modified>
  <cp:category/>
  <cp:version/>
  <cp:contentType/>
  <cp:contentStatus/>
</cp:coreProperties>
</file>